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potesi" sheetId="1" state="visible" r:id="rId3"/>
    <sheet name="Riparto_Hare" sheetId="2" state="visible" r:id="rId4"/>
    <sheet name="Premio_Tetto" sheetId="3" state="visible" r:id="rId5"/>
    <sheet name="Sensibilita" sheetId="4" state="visible" r:id="rId6"/>
    <sheet name="Gallaghe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<sst xmlns="http://schemas.openxmlformats.org/spreadsheetml/2006/main" count="100" uniqueCount="69">
  <si>
    <t xml:space="preserve">Proposta PA – Simulazione legge elettorale (dati Camera 2022)</t>
  </si>
  <si>
    <t xml:space="preserve">Parametri modificabili (blu). Cambiando questi valori l'intero modello si ricalcola.</t>
  </si>
  <si>
    <t xml:space="preserve">Seggi Camera</t>
  </si>
  <si>
    <t xml:space="preserve">Soglia di sbarramento</t>
  </si>
  <si>
    <t xml:space="preserve">Soglia di attivazione del premio (voti)</t>
  </si>
  <si>
    <t xml:space="preserve">Pavimento di governabilità (seggi)</t>
  </si>
  <si>
    <t xml:space="preserve">Tetto del premio (seggi)</t>
  </si>
  <si>
    <t xml:space="preserve">Componenti seduta comune (Camera+Senato)</t>
  </si>
  <si>
    <t xml:space="preserve">Soglia 3/5 (seduta comune)</t>
  </si>
  <si>
    <t xml:space="preserve">Fonte voti: risultati ufficiali Camera 2022 (arrotondati). Metodo: quozienti interi e più alti resti (Hare).</t>
  </si>
  <si>
    <t xml:space="preserve">Riparto proporzionale – metodo Hare (quozienti e più alti resti)</t>
  </si>
  <si>
    <t xml:space="preserve">Lista</t>
  </si>
  <si>
    <t xml:space="preserve">Coalizione</t>
  </si>
  <si>
    <t xml:space="preserve">Voti %</t>
  </si>
  <si>
    <t xml:space="preserve">Ammessa
(≥3%)</t>
  </si>
  <si>
    <t xml:space="preserve">Seggi
esatti</t>
  </si>
  <si>
    <t xml:space="preserve">Parte
intera</t>
  </si>
  <si>
    <t xml:space="preserve">Resto</t>
  </si>
  <si>
    <t xml:space="preserve">Seggio
extra</t>
  </si>
  <si>
    <t xml:space="preserve">Seggi
totali</t>
  </si>
  <si>
    <t xml:space="preserve">Seggi %</t>
  </si>
  <si>
    <t xml:space="preserve">Seggi residui (da assegnare ai resti più alti):</t>
  </si>
  <si>
    <t xml:space="preserve">FdI</t>
  </si>
  <si>
    <t xml:space="preserve">Centrodestra</t>
  </si>
  <si>
    <t xml:space="preserve">Lega</t>
  </si>
  <si>
    <t xml:space="preserve">FI</t>
  </si>
  <si>
    <t xml:space="preserve">NM</t>
  </si>
  <si>
    <t xml:space="preserve">PD</t>
  </si>
  <si>
    <t xml:space="preserve">Centrosinistra</t>
  </si>
  <si>
    <t xml:space="preserve">AVS</t>
  </si>
  <si>
    <t xml:space="preserve">+Europa</t>
  </si>
  <si>
    <t xml:space="preserve">IC</t>
  </si>
  <si>
    <t xml:space="preserve">M5S</t>
  </si>
  <si>
    <t xml:space="preserve">Azione-IV</t>
  </si>
  <si>
    <t xml:space="preserve">Terzo Polo</t>
  </si>
  <si>
    <t xml:space="preserve">Italexit</t>
  </si>
  <si>
    <t xml:space="preserve">Altri</t>
  </si>
  <si>
    <t xml:space="preserve">TOTALE</t>
  </si>
  <si>
    <t xml:space="preserve">Coalizioni, test del premio e applicazione del tetto</t>
  </si>
  <si>
    <t xml:space="preserve">Seggi proporzionali</t>
  </si>
  <si>
    <t xml:space="preserve">Seggi con premio</t>
  </si>
  <si>
    <t xml:space="preserve">Test del premio (coalizione prima classificata: Centrodestra)</t>
  </si>
  <si>
    <t xml:space="preserve">Supera la soglia voti del 40%?</t>
  </si>
  <si>
    <t xml:space="preserve">Con il solo proporzionale resta sotto il 52%?</t>
  </si>
  <si>
    <t xml:space="preserve">Premio attivato?</t>
  </si>
  <si>
    <t xml:space="preserve">Seggi pavimento (52%)</t>
  </si>
  <si>
    <t xml:space="preserve">Seggi tetto (55%)</t>
  </si>
  <si>
    <t xml:space="preserve">Seggi finali Centrodestra</t>
  </si>
  <si>
    <t xml:space="preserve">Verifica organi di garanzia (seduta comune, 600)</t>
  </si>
  <si>
    <t xml:space="preserve">Centrodestra Camera (seggi)</t>
  </si>
  <si>
    <t xml:space="preserve">Centrodestra Senato (stima, stessa %)</t>
  </si>
  <si>
    <t xml:space="preserve">Totale seduta comune</t>
  </si>
  <si>
    <t xml:space="preserve">Soglia 3/5 (360)</t>
  </si>
  <si>
    <t xml:space="preserve">Scarto dai 3/5 (positivo = protetto)</t>
  </si>
  <si>
    <t xml:space="preserve">Analisi di sensibilità</t>
  </si>
  <si>
    <t xml:space="preserve">A) Soglia di attivazione del premio – Centrodestra 2022 = 43,77% dei voti</t>
  </si>
  <si>
    <t xml:space="preserve">Soglia premio</t>
  </si>
  <si>
    <t xml:space="preserve">Premio si attiva?</t>
  </si>
  <si>
    <t xml:space="preserve">B) Tetto del premio – effetto sulla soglia dei 3/5 (seduta comune 600)</t>
  </si>
  <si>
    <t xml:space="preserve">Tetto</t>
  </si>
  <si>
    <t xml:space="preserve">Max seggi / 600</t>
  </si>
  <si>
    <t xml:space="preserve">Soglia 3/5</t>
  </si>
  <si>
    <t xml:space="preserve">Scarto (protetto se &gt;0)</t>
  </si>
  <si>
    <t xml:space="preserve">Lettura: in tutti gli scenari (tetto 54–56%) la maggioranza resta sotto i 3/5: gli organi di garanzia sono protetti per costruzione.</t>
  </si>
  <si>
    <t xml:space="preserve">Indice di disproporzionalità di Gallagher (riparto proporzionale)</t>
  </si>
  <si>
    <t xml:space="preserve">Più basso = più rappresentativo. Confronto: sistemi maggioritari 10–20; proporzionali 1–5.</t>
  </si>
  <si>
    <t xml:space="preserve">(Voti-Seggi)²</t>
  </si>
  <si>
    <t xml:space="preserve">Altri (sotto soglia, residuo)</t>
  </si>
  <si>
    <t xml:space="preserve">Indice di Gallagher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</si>
</sst>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%"/>
    <numFmt numFmtId="166" formatCode="0"/>
    <numFmt numFmtId="167" formatCode="General"/>
    <numFmt numFmtId="168" formatCode="0.00%"/>
    <numFmt numFmtId="169" formatCode="0.00"/>
    <numFmt numFmtId="170" formatCode="0.000"/>
    <numFmt numFmtId="171" formatCode="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3A5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FF2CC"/>
        <bgColor rgb="FFFFFFFF"/>
      </patternFill>
    </fill>
    <fill>
      <patternFill patternType="solid">
        <fgColor rgb="FFD9EAD3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n">
        <v>400</v>
      </c>
    </row>
    <row r="5" customFormat="false" ht="15" hidden="false" customHeight="false" outlineLevel="0" collapsed="false">
      <c r="A5" s="3" t="s">
        <v>3</v>
      </c>
      <c r="B5" s="5" t="n">
        <v>0.03</v>
      </c>
    </row>
    <row r="6" customFormat="false" ht="15" hidden="false" customHeight="false" outlineLevel="0" collapsed="false">
      <c r="A6" s="3" t="s">
        <v>4</v>
      </c>
      <c r="B6" s="5" t="n">
        <v>0.4</v>
      </c>
    </row>
    <row r="7" customFormat="false" ht="15" hidden="false" customHeight="false" outlineLevel="0" collapsed="false">
      <c r="A7" s="3" t="s">
        <v>5</v>
      </c>
      <c r="B7" s="5" t="n">
        <v>0.52</v>
      </c>
    </row>
    <row r="8" customFormat="false" ht="15" hidden="false" customHeight="false" outlineLevel="0" collapsed="false">
      <c r="A8" s="3" t="s">
        <v>6</v>
      </c>
      <c r="B8" s="5" t="n">
        <v>0.55</v>
      </c>
    </row>
    <row r="9" customFormat="false" ht="15" hidden="false" customHeight="false" outlineLevel="0" collapsed="false">
      <c r="A9" s="3" t="s">
        <v>7</v>
      </c>
      <c r="B9" s="4" t="n">
        <v>600</v>
      </c>
    </row>
    <row r="10" customFormat="false" ht="15" hidden="false" customHeight="false" outlineLevel="0" collapsed="false">
      <c r="A10" s="3" t="s">
        <v>8</v>
      </c>
      <c r="B10" s="6" t="n">
        <f aca="false">B9*3/5</f>
        <v>360</v>
      </c>
    </row>
    <row r="11" customFormat="false" ht="15" hidden="false" customHeight="false" outlineLevel="0" collapsed="false">
      <c r="A11" s="2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5"/>
    <col collapsed="false" customWidth="true" hidden="false" outlineLevel="0" max="5" min="3" style="0" width="9"/>
    <col collapsed="false" customWidth="true" hidden="false" outlineLevel="0" max="9" min="6" style="0" width="8"/>
    <col collapsed="false" customWidth="true" hidden="false" outlineLevel="0" max="10" min="10" style="0" width="9"/>
    <col collapsed="false" customWidth="true" hidden="false" outlineLevel="0" max="11" min="11" style="0" width="8"/>
    <col collapsed="false" customWidth="true" hidden="false" outlineLevel="0" max="12" min="12" style="0" width="42"/>
  </cols>
  <sheetData>
    <row r="1" customFormat="false" ht="16.15" hidden="false" customHeight="false" outlineLevel="0" collapsed="false">
      <c r="A1" s="1" t="s">
        <v>10</v>
      </c>
    </row>
    <row r="3" customFormat="false" ht="35.05" hidden="false" customHeight="false" outlineLevel="0" collapsed="false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8" t="n">
        <f aca="false">Ipotesi!$B$4-SUM(F4:F14)</f>
        <v>3</v>
      </c>
      <c r="L3" s="2" t="s">
        <v>21</v>
      </c>
    </row>
    <row r="4" customFormat="false" ht="15" hidden="false" customHeight="false" outlineLevel="0" collapsed="false">
      <c r="A4" s="9" t="s">
        <v>22</v>
      </c>
      <c r="B4" s="9" t="s">
        <v>23</v>
      </c>
      <c r="C4" s="10" t="n">
        <v>0.2598</v>
      </c>
      <c r="D4" s="11" t="n">
        <f aca="false">IF(C4&gt;=Ipotesi!$B$5,1,0)</f>
        <v>1</v>
      </c>
      <c r="E4" s="12" t="n">
        <f aca="false">IF(D4=1,C4/SUMPRODUCT($C$4:$C$14,$D$4:$D$14)*Ipotesi!$B$4,0)</f>
        <v>117.092957746479</v>
      </c>
      <c r="F4" s="11" t="n">
        <f aca="false">INT(E4)</f>
        <v>117</v>
      </c>
      <c r="G4" s="13" t="n">
        <f aca="false">E4-F4</f>
        <v>0.0929577464788736</v>
      </c>
      <c r="H4" s="11" t="n">
        <f aca="false">IF(D4=0,0,IF(RANK(G4,$G$4:$G$14)&lt;=$K$3,1,0))</f>
        <v>0</v>
      </c>
      <c r="I4" s="14" t="n">
        <f aca="false">F4+H4</f>
        <v>117</v>
      </c>
      <c r="J4" s="15" t="n">
        <f aca="false">I4/Ipotesi!$B$4</f>
        <v>0.2925</v>
      </c>
    </row>
    <row r="5" customFormat="false" ht="15" hidden="false" customHeight="false" outlineLevel="0" collapsed="false">
      <c r="A5" s="9" t="s">
        <v>24</v>
      </c>
      <c r="B5" s="9" t="s">
        <v>23</v>
      </c>
      <c r="C5" s="10" t="n">
        <v>0.0877</v>
      </c>
      <c r="D5" s="11" t="n">
        <f aca="false">IF(C5&gt;=Ipotesi!$B$5,1,0)</f>
        <v>1</v>
      </c>
      <c r="E5" s="12" t="n">
        <f aca="false">IF(D5=1,C5/SUMPRODUCT($C$4:$C$14,$D$4:$D$14)*Ipotesi!$B$4,0)</f>
        <v>39.5267605633803</v>
      </c>
      <c r="F5" s="11" t="n">
        <f aca="false">INT(E5)</f>
        <v>39</v>
      </c>
      <c r="G5" s="13" t="n">
        <f aca="false">E5-F5</f>
        <v>0.526760563380279</v>
      </c>
      <c r="H5" s="11" t="n">
        <f aca="false">IF(D5=0,0,IF(RANK(G5,$G$4:$G$14)&lt;=$K$3,1,0))</f>
        <v>0</v>
      </c>
      <c r="I5" s="14" t="n">
        <f aca="false">F5+H5</f>
        <v>39</v>
      </c>
      <c r="J5" s="15" t="n">
        <f aca="false">I5/Ipotesi!$B$4</f>
        <v>0.0975</v>
      </c>
    </row>
    <row r="6" customFormat="false" ht="15" hidden="false" customHeight="false" outlineLevel="0" collapsed="false">
      <c r="A6" s="9" t="s">
        <v>25</v>
      </c>
      <c r="B6" s="9" t="s">
        <v>23</v>
      </c>
      <c r="C6" s="10" t="n">
        <v>0.0811</v>
      </c>
      <c r="D6" s="11" t="n">
        <f aca="false">IF(C6&gt;=Ipotesi!$B$5,1,0)</f>
        <v>1</v>
      </c>
      <c r="E6" s="12" t="n">
        <f aca="false">IF(D6=1,C6/SUMPRODUCT($C$4:$C$14,$D$4:$D$14)*Ipotesi!$B$4,0)</f>
        <v>36.5521126760563</v>
      </c>
      <c r="F6" s="11" t="n">
        <f aca="false">INT(E6)</f>
        <v>36</v>
      </c>
      <c r="G6" s="13" t="n">
        <f aca="false">E6-F6</f>
        <v>0.552112676056339</v>
      </c>
      <c r="H6" s="11" t="n">
        <f aca="false">IF(D6=0,0,IF(RANK(G6,$G$4:$G$14)&lt;=$K$3,1,0))</f>
        <v>1</v>
      </c>
      <c r="I6" s="14" t="n">
        <f aca="false">F6+H6</f>
        <v>37</v>
      </c>
      <c r="J6" s="15" t="n">
        <f aca="false">I6/Ipotesi!$B$4</f>
        <v>0.0925</v>
      </c>
    </row>
    <row r="7" customFormat="false" ht="15" hidden="false" customHeight="false" outlineLevel="0" collapsed="false">
      <c r="A7" s="9" t="s">
        <v>26</v>
      </c>
      <c r="B7" s="9" t="s">
        <v>23</v>
      </c>
      <c r="C7" s="10" t="n">
        <v>0.0091</v>
      </c>
      <c r="D7" s="11" t="n">
        <f aca="false">IF(C7&gt;=Ipotesi!$B$5,1,0)</f>
        <v>0</v>
      </c>
      <c r="E7" s="12" t="n">
        <f aca="false">IF(D7=1,C7/SUMPRODUCT($C$4:$C$14,$D$4:$D$14)*Ipotesi!$B$4,0)</f>
        <v>0</v>
      </c>
      <c r="F7" s="11" t="n">
        <f aca="false">INT(E7)</f>
        <v>0</v>
      </c>
      <c r="G7" s="13" t="n">
        <f aca="false">E7-F7</f>
        <v>0</v>
      </c>
      <c r="H7" s="11" t="n">
        <f aca="false">IF(D7=0,0,IF(RANK(G7,$G$4:$G$14)&lt;=$K$3,1,0))</f>
        <v>0</v>
      </c>
      <c r="I7" s="14" t="n">
        <f aca="false">F7+H7</f>
        <v>0</v>
      </c>
      <c r="J7" s="15" t="n">
        <f aca="false">I7/Ipotesi!$B$4</f>
        <v>0</v>
      </c>
    </row>
    <row r="8" customFormat="false" ht="15" hidden="false" customHeight="false" outlineLevel="0" collapsed="false">
      <c r="A8" s="9" t="s">
        <v>27</v>
      </c>
      <c r="B8" s="9" t="s">
        <v>28</v>
      </c>
      <c r="C8" s="10" t="n">
        <v>0.1904</v>
      </c>
      <c r="D8" s="11" t="n">
        <f aca="false">IF(C8&gt;=Ipotesi!$B$5,1,0)</f>
        <v>1</v>
      </c>
      <c r="E8" s="12" t="n">
        <f aca="false">IF(D8=1,C8/SUMPRODUCT($C$4:$C$14,$D$4:$D$14)*Ipotesi!$B$4,0)</f>
        <v>85.8140845070423</v>
      </c>
      <c r="F8" s="11" t="n">
        <f aca="false">INT(E8)</f>
        <v>85</v>
      </c>
      <c r="G8" s="13" t="n">
        <f aca="false">E8-F8</f>
        <v>0.814084507042267</v>
      </c>
      <c r="H8" s="11" t="n">
        <f aca="false">IF(D8=0,0,IF(RANK(G8,$G$4:$G$14)&lt;=$K$3,1,0))</f>
        <v>1</v>
      </c>
      <c r="I8" s="14" t="n">
        <f aca="false">F8+H8</f>
        <v>86</v>
      </c>
      <c r="J8" s="15" t="n">
        <f aca="false">I8/Ipotesi!$B$4</f>
        <v>0.215</v>
      </c>
    </row>
    <row r="9" customFormat="false" ht="15" hidden="false" customHeight="false" outlineLevel="0" collapsed="false">
      <c r="A9" s="9" t="s">
        <v>29</v>
      </c>
      <c r="B9" s="9" t="s">
        <v>28</v>
      </c>
      <c r="C9" s="10" t="n">
        <v>0.0363</v>
      </c>
      <c r="D9" s="11" t="n">
        <f aca="false">IF(C9&gt;=Ipotesi!$B$5,1,0)</f>
        <v>1</v>
      </c>
      <c r="E9" s="12" t="n">
        <f aca="false">IF(D9=1,C9/SUMPRODUCT($C$4:$C$14,$D$4:$D$14)*Ipotesi!$B$4,0)</f>
        <v>16.3605633802817</v>
      </c>
      <c r="F9" s="11" t="n">
        <f aca="false">INT(E9)</f>
        <v>16</v>
      </c>
      <c r="G9" s="13" t="n">
        <f aca="false">E9-F9</f>
        <v>0.36056338028169</v>
      </c>
      <c r="H9" s="11" t="n">
        <f aca="false">IF(D9=0,0,IF(RANK(G9,$G$4:$G$14)&lt;=$K$3,1,0))</f>
        <v>0</v>
      </c>
      <c r="I9" s="14" t="n">
        <f aca="false">F9+H9</f>
        <v>16</v>
      </c>
      <c r="J9" s="15" t="n">
        <f aca="false">I9/Ipotesi!$B$4</f>
        <v>0.04</v>
      </c>
    </row>
    <row r="10" customFormat="false" ht="15" hidden="false" customHeight="false" outlineLevel="0" collapsed="false">
      <c r="A10" s="9" t="s">
        <v>30</v>
      </c>
      <c r="B10" s="9" t="s">
        <v>28</v>
      </c>
      <c r="C10" s="10" t="n">
        <v>0.0283</v>
      </c>
      <c r="D10" s="11" t="n">
        <f aca="false">IF(C10&gt;=Ipotesi!$B$5,1,0)</f>
        <v>0</v>
      </c>
      <c r="E10" s="12" t="n">
        <f aca="false">IF(D10=1,C10/SUMPRODUCT($C$4:$C$14,$D$4:$D$14)*Ipotesi!$B$4,0)</f>
        <v>0</v>
      </c>
      <c r="F10" s="11" t="n">
        <f aca="false">INT(E10)</f>
        <v>0</v>
      </c>
      <c r="G10" s="13" t="n">
        <f aca="false">E10-F10</f>
        <v>0</v>
      </c>
      <c r="H10" s="11" t="n">
        <f aca="false">IF(D10=0,0,IF(RANK(G10,$G$4:$G$14)&lt;=$K$3,1,0))</f>
        <v>0</v>
      </c>
      <c r="I10" s="14" t="n">
        <f aca="false">F10+H10</f>
        <v>0</v>
      </c>
      <c r="J10" s="15" t="n">
        <f aca="false">I10/Ipotesi!$B$4</f>
        <v>0</v>
      </c>
    </row>
    <row r="11" customFormat="false" ht="15" hidden="false" customHeight="false" outlineLevel="0" collapsed="false">
      <c r="A11" s="9" t="s">
        <v>31</v>
      </c>
      <c r="B11" s="9" t="s">
        <v>28</v>
      </c>
      <c r="C11" s="10" t="n">
        <v>0.006</v>
      </c>
      <c r="D11" s="11" t="n">
        <f aca="false">IF(C11&gt;=Ipotesi!$B$5,1,0)</f>
        <v>0</v>
      </c>
      <c r="E11" s="12" t="n">
        <f aca="false">IF(D11=1,C11/SUMPRODUCT($C$4:$C$14,$D$4:$D$14)*Ipotesi!$B$4,0)</f>
        <v>0</v>
      </c>
      <c r="F11" s="11" t="n">
        <f aca="false">INT(E11)</f>
        <v>0</v>
      </c>
      <c r="G11" s="13" t="n">
        <f aca="false">E11-F11</f>
        <v>0</v>
      </c>
      <c r="H11" s="11" t="n">
        <f aca="false">IF(D11=0,0,IF(RANK(G11,$G$4:$G$14)&lt;=$K$3,1,0))</f>
        <v>0</v>
      </c>
      <c r="I11" s="14" t="n">
        <f aca="false">F11+H11</f>
        <v>0</v>
      </c>
      <c r="J11" s="15" t="n">
        <f aca="false">I11/Ipotesi!$B$4</f>
        <v>0</v>
      </c>
    </row>
    <row r="12" customFormat="false" ht="15" hidden="false" customHeight="false" outlineLevel="0" collapsed="false">
      <c r="A12" s="9" t="s">
        <v>32</v>
      </c>
      <c r="B12" s="9" t="s">
        <v>32</v>
      </c>
      <c r="C12" s="10" t="n">
        <v>0.1543</v>
      </c>
      <c r="D12" s="11" t="n">
        <f aca="false">IF(C12&gt;=Ipotesi!$B$5,1,0)</f>
        <v>1</v>
      </c>
      <c r="E12" s="12" t="n">
        <f aca="false">IF(D12=1,C12/SUMPRODUCT($C$4:$C$14,$D$4:$D$14)*Ipotesi!$B$4,0)</f>
        <v>69.543661971831</v>
      </c>
      <c r="F12" s="11" t="n">
        <f aca="false">INT(E12)</f>
        <v>69</v>
      </c>
      <c r="G12" s="13" t="n">
        <f aca="false">E12-F12</f>
        <v>0.543661971830986</v>
      </c>
      <c r="H12" s="11" t="n">
        <f aca="false">IF(D12=0,0,IF(RANK(G12,$G$4:$G$14)&lt;=$K$3,1,0))</f>
        <v>1</v>
      </c>
      <c r="I12" s="14" t="n">
        <f aca="false">F12+H12</f>
        <v>70</v>
      </c>
      <c r="J12" s="15" t="n">
        <f aca="false">I12/Ipotesi!$B$4</f>
        <v>0.175</v>
      </c>
    </row>
    <row r="13" customFormat="false" ht="15" hidden="false" customHeight="false" outlineLevel="0" collapsed="false">
      <c r="A13" s="9" t="s">
        <v>33</v>
      </c>
      <c r="B13" s="9" t="s">
        <v>34</v>
      </c>
      <c r="C13" s="10" t="n">
        <v>0.0779</v>
      </c>
      <c r="D13" s="11" t="n">
        <f aca="false">IF(C13&gt;=Ipotesi!$B$5,1,0)</f>
        <v>1</v>
      </c>
      <c r="E13" s="12" t="n">
        <f aca="false">IF(D13=1,C13/SUMPRODUCT($C$4:$C$14,$D$4:$D$14)*Ipotesi!$B$4,0)</f>
        <v>35.1098591549296</v>
      </c>
      <c r="F13" s="11" t="n">
        <f aca="false">INT(E13)</f>
        <v>35</v>
      </c>
      <c r="G13" s="13" t="n">
        <f aca="false">E13-F13</f>
        <v>0.10985915492958</v>
      </c>
      <c r="H13" s="11" t="n">
        <f aca="false">IF(D13=0,0,IF(RANK(G13,$G$4:$G$14)&lt;=$K$3,1,0))</f>
        <v>0</v>
      </c>
      <c r="I13" s="14" t="n">
        <f aca="false">F13+H13</f>
        <v>35</v>
      </c>
      <c r="J13" s="15" t="n">
        <f aca="false">I13/Ipotesi!$B$4</f>
        <v>0.0875</v>
      </c>
    </row>
    <row r="14" customFormat="false" ht="15" hidden="false" customHeight="false" outlineLevel="0" collapsed="false">
      <c r="A14" s="9" t="s">
        <v>35</v>
      </c>
      <c r="B14" s="9" t="s">
        <v>36</v>
      </c>
      <c r="C14" s="10" t="n">
        <v>0.019</v>
      </c>
      <c r="D14" s="11" t="n">
        <f aca="false">IF(C14&gt;=Ipotesi!$B$5,1,0)</f>
        <v>0</v>
      </c>
      <c r="E14" s="12" t="n">
        <f aca="false">IF(D14=1,C14/SUMPRODUCT($C$4:$C$14,$D$4:$D$14)*Ipotesi!$B$4,0)</f>
        <v>0</v>
      </c>
      <c r="F14" s="11" t="n">
        <f aca="false">INT(E14)</f>
        <v>0</v>
      </c>
      <c r="G14" s="13" t="n">
        <f aca="false">E14-F14</f>
        <v>0</v>
      </c>
      <c r="H14" s="11" t="n">
        <f aca="false">IF(D14=0,0,IF(RANK(G14,$G$4:$G$14)&lt;=$K$3,1,0))</f>
        <v>0</v>
      </c>
      <c r="I14" s="14" t="n">
        <f aca="false">F14+H14</f>
        <v>0</v>
      </c>
      <c r="J14" s="15" t="n">
        <f aca="false">I14/Ipotesi!$B$4</f>
        <v>0</v>
      </c>
    </row>
    <row r="15" customFormat="false" ht="15" hidden="false" customHeight="false" outlineLevel="0" collapsed="false">
      <c r="A15" s="3" t="s">
        <v>37</v>
      </c>
      <c r="C15" s="16" t="n">
        <f aca="false">SUM(C4:C14)</f>
        <v>0.9499</v>
      </c>
      <c r="F15" s="14" t="n">
        <f aca="false">SUM(F4:F14)</f>
        <v>397</v>
      </c>
      <c r="I15" s="14" t="n">
        <f aca="false">SUM(I4:I14)</f>
        <v>400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5" min="5" style="0" width="16"/>
    <col collapsed="false" customWidth="true" hidden="false" outlineLevel="0" max="6" min="6" style="0" width="10"/>
    <col collapsed="false" customWidth="true" hidden="false" outlineLevel="0" max="7" min="7" style="0" width="3"/>
    <col collapsed="false" customWidth="true" hidden="false" outlineLevel="0" max="8" min="8" style="0" width="10"/>
  </cols>
  <sheetData>
    <row r="1" customFormat="false" ht="16.15" hidden="false" customHeight="false" outlineLevel="0" collapsed="false">
      <c r="A1" s="1" t="s">
        <v>38</v>
      </c>
    </row>
    <row r="3" customFormat="false" ht="23.85" hidden="false" customHeight="false" outlineLevel="0" collapsed="false">
      <c r="A3" s="7" t="s">
        <v>12</v>
      </c>
      <c r="B3" s="7" t="s">
        <v>13</v>
      </c>
      <c r="C3" s="7" t="s">
        <v>39</v>
      </c>
      <c r="D3" s="7" t="s">
        <v>20</v>
      </c>
      <c r="E3" s="7" t="s">
        <v>40</v>
      </c>
      <c r="F3" s="7" t="s">
        <v>20</v>
      </c>
    </row>
    <row r="4" customFormat="false" ht="15" hidden="false" customHeight="false" outlineLevel="0" collapsed="false">
      <c r="A4" s="17" t="s">
        <v>23</v>
      </c>
      <c r="B4" s="18" t="n">
        <f aca="false">SUMIF(Riparto_Hare!$B$4:$B$14,A4,Riparto_Hare!$C$4:$C$14)</f>
        <v>0.4377</v>
      </c>
      <c r="C4" s="19" t="n">
        <f aca="false">SUMIF(Riparto_Hare!$B$4:$B$14,A4,Riparto_Hare!$I$4:$I$14)</f>
        <v>193</v>
      </c>
      <c r="D4" s="15" t="n">
        <f aca="false">C4/Ipotesi!$B$4</f>
        <v>0.4825</v>
      </c>
      <c r="E4" s="14" t="n">
        <f aca="false">$H$16</f>
        <v>208</v>
      </c>
      <c r="F4" s="15" t="n">
        <f aca="false">E4/Ipotesi!$B$4</f>
        <v>0.52</v>
      </c>
    </row>
    <row r="5" customFormat="false" ht="15" hidden="false" customHeight="false" outlineLevel="0" collapsed="false">
      <c r="A5" s="9" t="s">
        <v>28</v>
      </c>
      <c r="B5" s="18" t="n">
        <f aca="false">SUMIF(Riparto_Hare!$B$4:$B$14,A5,Riparto_Hare!$C$4:$C$14)</f>
        <v>0.261</v>
      </c>
      <c r="C5" s="19" t="n">
        <f aca="false">SUMIF(Riparto_Hare!$B$4:$B$14,A5,Riparto_Hare!$I$4:$I$14)</f>
        <v>102</v>
      </c>
      <c r="D5" s="15" t="n">
        <f aca="false">C5/Ipotesi!$B$4</f>
        <v>0.255</v>
      </c>
      <c r="E5" s="11" t="n">
        <f aca="false">ROUND(C5*(Ipotesi!$B$4-$H$16)/(Ipotesi!$B$4-C4),0)</f>
        <v>95</v>
      </c>
      <c r="F5" s="15" t="n">
        <f aca="false">E5/Ipotesi!$B$4</f>
        <v>0.2375</v>
      </c>
    </row>
    <row r="6" customFormat="false" ht="15" hidden="false" customHeight="false" outlineLevel="0" collapsed="false">
      <c r="A6" s="9" t="s">
        <v>32</v>
      </c>
      <c r="B6" s="18" t="n">
        <f aca="false">SUMIF(Riparto_Hare!$B$4:$B$14,A6,Riparto_Hare!$C$4:$C$14)</f>
        <v>0.1543</v>
      </c>
      <c r="C6" s="19" t="n">
        <f aca="false">SUMIF(Riparto_Hare!$B$4:$B$14,A6,Riparto_Hare!$I$4:$I$14)</f>
        <v>70</v>
      </c>
      <c r="D6" s="15" t="n">
        <f aca="false">C6/Ipotesi!$B$4</f>
        <v>0.175</v>
      </c>
      <c r="E6" s="11" t="n">
        <f aca="false">ROUND(C6*(Ipotesi!$B$4-$H$16)/(Ipotesi!$B$4-C4),0)</f>
        <v>65</v>
      </c>
      <c r="F6" s="15" t="n">
        <f aca="false">E6/Ipotesi!$B$4</f>
        <v>0.1625</v>
      </c>
    </row>
    <row r="7" customFormat="false" ht="15" hidden="false" customHeight="false" outlineLevel="0" collapsed="false">
      <c r="A7" s="9" t="s">
        <v>34</v>
      </c>
      <c r="B7" s="18" t="n">
        <f aca="false">SUMIF(Riparto_Hare!$B$4:$B$14,A7,Riparto_Hare!$C$4:$C$14)</f>
        <v>0.0779</v>
      </c>
      <c r="C7" s="19" t="n">
        <f aca="false">SUMIF(Riparto_Hare!$B$4:$B$14,A7,Riparto_Hare!$I$4:$I$14)</f>
        <v>35</v>
      </c>
      <c r="D7" s="15" t="n">
        <f aca="false">C7/Ipotesi!$B$4</f>
        <v>0.0875</v>
      </c>
      <c r="E7" s="11" t="n">
        <f aca="false">ROUND(C7*(Ipotesi!$B$4-$H$16)/(Ipotesi!$B$4-C4),0)</f>
        <v>32</v>
      </c>
      <c r="F7" s="15" t="n">
        <f aca="false">E7/Ipotesi!$B$4</f>
        <v>0.08</v>
      </c>
    </row>
    <row r="8" customFormat="false" ht="15" hidden="false" customHeight="false" outlineLevel="0" collapsed="false">
      <c r="A8" s="9" t="s">
        <v>36</v>
      </c>
      <c r="B8" s="18" t="n">
        <f aca="false">SUMIF(Riparto_Hare!$B$4:$B$14,A8,Riparto_Hare!$C$4:$C$14)</f>
        <v>0.019</v>
      </c>
      <c r="C8" s="19" t="n">
        <f aca="false">SUMIF(Riparto_Hare!$B$4:$B$14,A8,Riparto_Hare!$I$4:$I$14)</f>
        <v>0</v>
      </c>
      <c r="D8" s="15" t="n">
        <f aca="false">C8/Ipotesi!$B$4</f>
        <v>0</v>
      </c>
      <c r="E8" s="11" t="n">
        <f aca="false">ROUND(C8*(Ipotesi!$B$4-$H$16)/(Ipotesi!$B$4-C4),0)</f>
        <v>0</v>
      </c>
      <c r="F8" s="15" t="n">
        <f aca="false">E8/Ipotesi!$B$4</f>
        <v>0</v>
      </c>
    </row>
    <row r="9" customFormat="false" ht="15" hidden="false" customHeight="false" outlineLevel="0" collapsed="false">
      <c r="A9" s="3" t="s">
        <v>37</v>
      </c>
      <c r="C9" s="14" t="n">
        <f aca="false">SUM(C4:C8)</f>
        <v>400</v>
      </c>
      <c r="E9" s="14" t="n">
        <f aca="false">SUM(E4:E8)</f>
        <v>400</v>
      </c>
    </row>
    <row r="10" customFormat="false" ht="15" hidden="false" customHeight="false" outlineLevel="0" collapsed="false">
      <c r="A10" s="3" t="s">
        <v>41</v>
      </c>
    </row>
    <row r="11" customFormat="false" ht="15" hidden="false" customHeight="false" outlineLevel="0" collapsed="false">
      <c r="F11" s="20" t="s">
        <v>42</v>
      </c>
      <c r="H11" s="14" t="str">
        <f aca="false">IF(B4&gt;=Ipotesi!$B$6,"SÌ","NO")</f>
        <v>SÌ</v>
      </c>
    </row>
    <row r="12" customFormat="false" ht="15" hidden="false" customHeight="false" outlineLevel="0" collapsed="false">
      <c r="F12" s="20" t="s">
        <v>43</v>
      </c>
      <c r="H12" s="14" t="str">
        <f aca="false">IF(D4&lt;Ipotesi!$B$7,"SÌ","NO")</f>
        <v>SÌ</v>
      </c>
    </row>
    <row r="13" customFormat="false" ht="15" hidden="false" customHeight="false" outlineLevel="0" collapsed="false">
      <c r="F13" s="20" t="s">
        <v>44</v>
      </c>
      <c r="H13" s="14" t="str">
        <f aca="false">IF(AND(B4&gt;=Ipotesi!$B$6,D4&lt;Ipotesi!$B$7),"SÌ","NO")</f>
        <v>SÌ</v>
      </c>
    </row>
    <row r="14" customFormat="false" ht="15" hidden="false" customHeight="false" outlineLevel="0" collapsed="false">
      <c r="F14" s="20" t="s">
        <v>45</v>
      </c>
      <c r="H14" s="14" t="n">
        <f aca="false">ROUND(Ipotesi!$B$7*Ipotesi!$B$4,0)</f>
        <v>208</v>
      </c>
    </row>
    <row r="15" customFormat="false" ht="15" hidden="false" customHeight="false" outlineLevel="0" collapsed="false">
      <c r="F15" s="20" t="s">
        <v>46</v>
      </c>
      <c r="H15" s="14" t="n">
        <f aca="false">ROUND(Ipotesi!$B$8*Ipotesi!$B$4,0)</f>
        <v>220</v>
      </c>
    </row>
    <row r="16" customFormat="false" ht="15" hidden="false" customHeight="false" outlineLevel="0" collapsed="false">
      <c r="F16" s="20" t="s">
        <v>47</v>
      </c>
      <c r="H16" s="14" t="n">
        <f aca="false">IF(H13="SÌ",MIN(MAX(C4,H14),H15),C4)</f>
        <v>208</v>
      </c>
    </row>
    <row r="19" customFormat="false" ht="15" hidden="false" customHeight="false" outlineLevel="0" collapsed="false">
      <c r="A19" s="3" t="s">
        <v>48</v>
      </c>
    </row>
    <row r="21" customFormat="false" ht="15" hidden="false" customHeight="false" outlineLevel="0" collapsed="false">
      <c r="A21" s="20" t="s">
        <v>49</v>
      </c>
      <c r="B21" s="14" t="n">
        <f aca="false">$H$16</f>
        <v>208</v>
      </c>
    </row>
    <row r="22" customFormat="false" ht="15" hidden="false" customHeight="false" outlineLevel="0" collapsed="false">
      <c r="A22" s="20" t="s">
        <v>50</v>
      </c>
      <c r="B22" s="14" t="n">
        <f aca="false">ROUND($H$16/Ipotesi!$B$4*200,0)</f>
        <v>104</v>
      </c>
    </row>
    <row r="23" customFormat="false" ht="15" hidden="false" customHeight="false" outlineLevel="0" collapsed="false">
      <c r="A23" s="20" t="s">
        <v>51</v>
      </c>
      <c r="B23" s="14" t="n">
        <f aca="false">B21+B22</f>
        <v>312</v>
      </c>
    </row>
    <row r="24" customFormat="false" ht="15" hidden="false" customHeight="false" outlineLevel="0" collapsed="false">
      <c r="A24" s="20" t="s">
        <v>52</v>
      </c>
      <c r="B24" s="21" t="n">
        <f aca="false">Ipotesi!$B$10</f>
        <v>360</v>
      </c>
    </row>
    <row r="25" customFormat="false" ht="15" hidden="false" customHeight="false" outlineLevel="0" collapsed="false">
      <c r="A25" s="20" t="s">
        <v>53</v>
      </c>
      <c r="B25" s="14" t="n">
        <f aca="false">B24-B23</f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6"/>
    <col collapsed="false" customWidth="true" hidden="false" outlineLevel="0" max="3" min="3" style="0" width="12"/>
    <col collapsed="false" customWidth="true" hidden="false" outlineLevel="0" max="4" min="4" style="0" width="22"/>
  </cols>
  <sheetData>
    <row r="1" customFormat="false" ht="16.15" hidden="false" customHeight="false" outlineLevel="0" collapsed="false">
      <c r="A1" s="1" t="s">
        <v>54</v>
      </c>
    </row>
    <row r="3" customFormat="false" ht="15" hidden="false" customHeight="false" outlineLevel="0" collapsed="false">
      <c r="A3" s="3" t="s">
        <v>55</v>
      </c>
    </row>
    <row r="4" customFormat="false" ht="15" hidden="false" customHeight="false" outlineLevel="0" collapsed="false">
      <c r="A4" s="22" t="s">
        <v>56</v>
      </c>
      <c r="B4" s="22" t="s">
        <v>57</v>
      </c>
    </row>
    <row r="5" customFormat="false" ht="15" hidden="false" customHeight="false" outlineLevel="0" collapsed="false">
      <c r="A5" s="23" t="n">
        <v>0.38</v>
      </c>
      <c r="B5" s="11" t="str">
        <f aca="false">IF(0.4377&gt;=A5,"SÌ","NO")</f>
        <v>SÌ</v>
      </c>
    </row>
    <row r="6" customFormat="false" ht="15" hidden="false" customHeight="false" outlineLevel="0" collapsed="false">
      <c r="A6" s="23" t="n">
        <v>0.4</v>
      </c>
      <c r="B6" s="11" t="str">
        <f aca="false">IF(0.4377&gt;=A6,"SÌ","NO")</f>
        <v>SÌ</v>
      </c>
    </row>
    <row r="7" customFormat="false" ht="15" hidden="false" customHeight="false" outlineLevel="0" collapsed="false">
      <c r="A7" s="23" t="n">
        <v>0.42</v>
      </c>
      <c r="B7" s="11" t="str">
        <f aca="false">IF(0.4377&gt;=A7,"SÌ","NO")</f>
        <v>SÌ</v>
      </c>
    </row>
    <row r="9" customFormat="false" ht="15" hidden="false" customHeight="false" outlineLevel="0" collapsed="false">
      <c r="A9" s="3" t="s">
        <v>58</v>
      </c>
    </row>
    <row r="10" customFormat="false" ht="15" hidden="false" customHeight="false" outlineLevel="0" collapsed="false">
      <c r="A10" s="24" t="s">
        <v>59</v>
      </c>
      <c r="B10" s="24" t="s">
        <v>60</v>
      </c>
      <c r="C10" s="24" t="s">
        <v>61</v>
      </c>
      <c r="D10" s="24" t="s">
        <v>62</v>
      </c>
    </row>
    <row r="11" customFormat="false" ht="15" hidden="false" customHeight="false" outlineLevel="0" collapsed="false">
      <c r="A11" s="23" t="n">
        <v>0.54</v>
      </c>
      <c r="B11" s="11" t="n">
        <f aca="false">ROUND(A11*Ipotesi!$B$9,0)</f>
        <v>324</v>
      </c>
      <c r="C11" s="6" t="n">
        <f aca="false">Ipotesi!$B$10</f>
        <v>360</v>
      </c>
      <c r="D11" s="14" t="n">
        <f aca="false">C11-B11</f>
        <v>36</v>
      </c>
    </row>
    <row r="12" customFormat="false" ht="15" hidden="false" customHeight="false" outlineLevel="0" collapsed="false">
      <c r="A12" s="23" t="n">
        <v>0.55</v>
      </c>
      <c r="B12" s="11" t="n">
        <f aca="false">ROUND(A12*Ipotesi!$B$9,0)</f>
        <v>330</v>
      </c>
      <c r="C12" s="6" t="n">
        <f aca="false">Ipotesi!$B$10</f>
        <v>360</v>
      </c>
      <c r="D12" s="14" t="n">
        <f aca="false">C12-B12</f>
        <v>30</v>
      </c>
    </row>
    <row r="13" customFormat="false" ht="15" hidden="false" customHeight="false" outlineLevel="0" collapsed="false">
      <c r="A13" s="23" t="n">
        <v>0.56</v>
      </c>
      <c r="B13" s="11" t="n">
        <f aca="false">ROUND(A13*Ipotesi!$B$9,0)</f>
        <v>336</v>
      </c>
      <c r="C13" s="6" t="n">
        <f aca="false">Ipotesi!$B$10</f>
        <v>360</v>
      </c>
      <c r="D13" s="14" t="n">
        <f aca="false">C13-B13</f>
        <v>24</v>
      </c>
    </row>
    <row r="15" customFormat="false" ht="15" hidden="false" customHeight="false" outlineLevel="0" collapsed="false">
      <c r="A15" s="2" t="s">
        <v>63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0"/>
    <col collapsed="false" customWidth="true" hidden="false" outlineLevel="0" max="4" min="4" style="0" width="14"/>
  </cols>
  <sheetData>
    <row r="1" customFormat="false" ht="16.15" hidden="false" customHeight="false" outlineLevel="0" collapsed="false">
      <c r="A1" s="1" t="s">
        <v>64</v>
      </c>
    </row>
    <row r="2" customFormat="false" ht="15" hidden="false" customHeight="false" outlineLevel="0" collapsed="false">
      <c r="A2" s="2" t="s">
        <v>65</v>
      </c>
    </row>
    <row r="4" customFormat="false" ht="15" hidden="false" customHeight="false" outlineLevel="0" collapsed="false">
      <c r="A4" s="22" t="s">
        <v>11</v>
      </c>
      <c r="B4" s="22" t="s">
        <v>13</v>
      </c>
      <c r="C4" s="22" t="s">
        <v>20</v>
      </c>
      <c r="D4" s="22" t="s">
        <v>66</v>
      </c>
    </row>
    <row r="5" customFormat="false" ht="15" hidden="false" customHeight="false" outlineLevel="0" collapsed="false">
      <c r="A5" s="9" t="s">
        <v>22</v>
      </c>
      <c r="B5" s="25" t="n">
        <f aca="false">Riparto_Hare!C4*100</f>
        <v>25.98</v>
      </c>
      <c r="C5" s="25" t="n">
        <f aca="false">Riparto_Hare!J4*100</f>
        <v>29.25</v>
      </c>
      <c r="D5" s="12" t="n">
        <f aca="false">(B5-C5)^2</f>
        <v>10.6929</v>
      </c>
    </row>
    <row r="6" customFormat="false" ht="15" hidden="false" customHeight="false" outlineLevel="0" collapsed="false">
      <c r="A6" s="9" t="s">
        <v>24</v>
      </c>
      <c r="B6" s="25" t="n">
        <f aca="false">Riparto_Hare!C5*100</f>
        <v>8.77</v>
      </c>
      <c r="C6" s="25" t="n">
        <f aca="false">Riparto_Hare!J5*100</f>
        <v>9.75</v>
      </c>
      <c r="D6" s="12" t="n">
        <f aca="false">(B6-C6)^2</f>
        <v>0.960400000000001</v>
      </c>
    </row>
    <row r="7" customFormat="false" ht="15" hidden="false" customHeight="false" outlineLevel="0" collapsed="false">
      <c r="A7" s="9" t="s">
        <v>25</v>
      </c>
      <c r="B7" s="25" t="n">
        <f aca="false">Riparto_Hare!C6*100</f>
        <v>8.11</v>
      </c>
      <c r="C7" s="25" t="n">
        <f aca="false">Riparto_Hare!J6*100</f>
        <v>9.25</v>
      </c>
      <c r="D7" s="12" t="n">
        <f aca="false">(B7-C7)^2</f>
        <v>1.2996</v>
      </c>
    </row>
    <row r="8" customFormat="false" ht="15" hidden="false" customHeight="false" outlineLevel="0" collapsed="false">
      <c r="A8" s="9" t="s">
        <v>26</v>
      </c>
      <c r="B8" s="25" t="n">
        <f aca="false">Riparto_Hare!C7*100</f>
        <v>0.91</v>
      </c>
      <c r="C8" s="25" t="n">
        <f aca="false">Riparto_Hare!J7*100</f>
        <v>0</v>
      </c>
      <c r="D8" s="12" t="n">
        <f aca="false">(B8-C8)^2</f>
        <v>0.8281</v>
      </c>
    </row>
    <row r="9" customFormat="false" ht="15" hidden="false" customHeight="false" outlineLevel="0" collapsed="false">
      <c r="A9" s="9" t="s">
        <v>27</v>
      </c>
      <c r="B9" s="25" t="n">
        <f aca="false">Riparto_Hare!C8*100</f>
        <v>19.04</v>
      </c>
      <c r="C9" s="25" t="n">
        <f aca="false">Riparto_Hare!J8*100</f>
        <v>21.5</v>
      </c>
      <c r="D9" s="12" t="n">
        <f aca="false">(B9-C9)^2</f>
        <v>6.05159999999999</v>
      </c>
    </row>
    <row r="10" customFormat="false" ht="15" hidden="false" customHeight="false" outlineLevel="0" collapsed="false">
      <c r="A10" s="9" t="s">
        <v>29</v>
      </c>
      <c r="B10" s="25" t="n">
        <f aca="false">Riparto_Hare!C9*100</f>
        <v>3.63</v>
      </c>
      <c r="C10" s="25" t="n">
        <f aca="false">Riparto_Hare!J9*100</f>
        <v>4</v>
      </c>
      <c r="D10" s="12" t="n">
        <f aca="false">(B10-C10)^2</f>
        <v>0.1369</v>
      </c>
    </row>
    <row r="11" customFormat="false" ht="15" hidden="false" customHeight="false" outlineLevel="0" collapsed="false">
      <c r="A11" s="9" t="s">
        <v>30</v>
      </c>
      <c r="B11" s="25" t="n">
        <f aca="false">Riparto_Hare!C10*100</f>
        <v>2.83</v>
      </c>
      <c r="C11" s="25" t="n">
        <f aca="false">Riparto_Hare!J10*100</f>
        <v>0</v>
      </c>
      <c r="D11" s="12" t="n">
        <f aca="false">(B11-C11)^2</f>
        <v>8.0089</v>
      </c>
    </row>
    <row r="12" customFormat="false" ht="15" hidden="false" customHeight="false" outlineLevel="0" collapsed="false">
      <c r="A12" s="9" t="s">
        <v>31</v>
      </c>
      <c r="B12" s="25" t="n">
        <f aca="false">Riparto_Hare!C11*100</f>
        <v>0.6</v>
      </c>
      <c r="C12" s="25" t="n">
        <f aca="false">Riparto_Hare!J11*100</f>
        <v>0</v>
      </c>
      <c r="D12" s="12" t="n">
        <f aca="false">(B12-C12)^2</f>
        <v>0.36</v>
      </c>
    </row>
    <row r="13" customFormat="false" ht="15" hidden="false" customHeight="false" outlineLevel="0" collapsed="false">
      <c r="A13" s="9" t="s">
        <v>32</v>
      </c>
      <c r="B13" s="25" t="n">
        <f aca="false">Riparto_Hare!C12*100</f>
        <v>15.43</v>
      </c>
      <c r="C13" s="25" t="n">
        <f aca="false">Riparto_Hare!J12*100</f>
        <v>17.5</v>
      </c>
      <c r="D13" s="12" t="n">
        <f aca="false">(B13-C13)^2</f>
        <v>4.2849</v>
      </c>
    </row>
    <row r="14" customFormat="false" ht="15" hidden="false" customHeight="false" outlineLevel="0" collapsed="false">
      <c r="A14" s="9" t="s">
        <v>33</v>
      </c>
      <c r="B14" s="25" t="n">
        <f aca="false">Riparto_Hare!C13*100</f>
        <v>7.79</v>
      </c>
      <c r="C14" s="25" t="n">
        <f aca="false">Riparto_Hare!J13*100</f>
        <v>8.75</v>
      </c>
      <c r="D14" s="12" t="n">
        <f aca="false">(B14-C14)^2</f>
        <v>0.9216</v>
      </c>
    </row>
    <row r="15" customFormat="false" ht="15" hidden="false" customHeight="false" outlineLevel="0" collapsed="false">
      <c r="A15" s="9" t="s">
        <v>35</v>
      </c>
      <c r="B15" s="25" t="n">
        <f aca="false">Riparto_Hare!C14*100</f>
        <v>1.9</v>
      </c>
      <c r="C15" s="25" t="n">
        <f aca="false">Riparto_Hare!J14*100</f>
        <v>0</v>
      </c>
      <c r="D15" s="12" t="n">
        <f aca="false">(B15-C15)^2</f>
        <v>3.61</v>
      </c>
    </row>
    <row r="16" customFormat="false" ht="15" hidden="false" customHeight="false" outlineLevel="0" collapsed="false">
      <c r="A16" s="20" t="s">
        <v>67</v>
      </c>
      <c r="B16" s="12" t="n">
        <f aca="false">100-SUM(B5:B15)</f>
        <v>5.00999999999999</v>
      </c>
      <c r="C16" s="11" t="n">
        <v>0</v>
      </c>
      <c r="D16" s="12" t="n">
        <f aca="false">(B16-C16)^2</f>
        <v>25.1000999999999</v>
      </c>
    </row>
    <row r="18" customFormat="false" ht="15" hidden="false" customHeight="false" outlineLevel="0" collapsed="false">
      <c r="A18" s="3" t="s">
        <v>68</v>
      </c>
      <c r="B18" s="26" t="n">
        <f aca="false">SQRT(0.5*SUM(D5:D16))</f>
        <v>5.5792024519639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2026-07-02T11:52:09Z</dcterms:created>
  <dc:creator>openpyxl</dc:creator>
  <dc:description/>
  <dc:language>en-US</dc:language>
  <cp:lastModifiedBy/>
  <dcterms:modified xsi:type="dcterms:W3CDTF">2026-07-02T11:52:09Z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